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13dba7d09df3895/Documents/Craig/NSRRA/2026/"/>
    </mc:Choice>
  </mc:AlternateContent>
  <xr:revisionPtr revIDLastSave="0" documentId="13_ncr:8000000b_{D016B64A-82FD-45E1-BFD0-DB64272F56DC}" xr6:coauthVersionLast="47" xr6:coauthVersionMax="47" xr10:uidLastSave="{00000000-0000-0000-0000-000000000000}"/>
  <bookViews>
    <workbookView xWindow="-120" yWindow="-120" windowWidth="20730" windowHeight="11160" activeTab="1" xr2:uid="{2FB91966-A117-4FF9-8B2D-0A6D7C3FC845}"/>
  </bookViews>
  <sheets>
    <sheet name="Sheet4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4" l="1"/>
  <c r="C21" i="3"/>
  <c r="C17" i="3"/>
  <c r="C25" i="3"/>
  <c r="C24" i="3"/>
  <c r="C23" i="3"/>
  <c r="C22" i="3"/>
  <c r="C20" i="3"/>
  <c r="C19" i="3"/>
  <c r="C16" i="3"/>
  <c r="C15" i="3"/>
  <c r="B25" i="3"/>
  <c r="B24" i="3"/>
  <c r="B23" i="3"/>
  <c r="B18" i="3"/>
  <c r="B17" i="3"/>
  <c r="B16" i="3"/>
  <c r="B22" i="3"/>
  <c r="B21" i="3"/>
  <c r="B20" i="3"/>
  <c r="B19" i="3"/>
  <c r="B15" i="3"/>
  <c r="C12" i="3"/>
  <c r="C11" i="3"/>
  <c r="C10" i="3"/>
  <c r="C9" i="3"/>
  <c r="C8" i="3"/>
  <c r="C7" i="3"/>
  <c r="C6" i="3"/>
  <c r="C5" i="3"/>
  <c r="C4" i="3"/>
  <c r="B9" i="3"/>
  <c r="B12" i="3"/>
  <c r="B11" i="3"/>
  <c r="B10" i="3"/>
  <c r="B8" i="3"/>
  <c r="B7" i="3"/>
  <c r="B6" i="3"/>
  <c r="B5" i="3"/>
  <c r="B4" i="3"/>
  <c r="I65" i="4"/>
  <c r="F65" i="4"/>
  <c r="L55" i="4"/>
  <c r="C65" i="4"/>
  <c r="C55" i="4"/>
  <c r="F55" i="4"/>
  <c r="C18" i="3"/>
  <c r="F45" i="4"/>
  <c r="C45" i="4"/>
  <c r="C33" i="4"/>
  <c r="L21" i="4"/>
  <c r="C21" i="4"/>
  <c r="F21" i="4"/>
  <c r="I21" i="4"/>
  <c r="L10" i="4"/>
  <c r="I10" i="4"/>
  <c r="F10" i="4"/>
  <c r="C10" i="4"/>
  <c r="D4" i="3"/>
  <c r="D5" i="3"/>
  <c r="D6" i="3"/>
  <c r="D7" i="3"/>
  <c r="D8" i="3"/>
  <c r="D9" i="3"/>
  <c r="D10" i="3"/>
  <c r="D11" i="3"/>
  <c r="D12" i="3"/>
  <c r="D15" i="3"/>
  <c r="D16" i="3"/>
  <c r="D17" i="3"/>
  <c r="D18" i="3"/>
  <c r="D19" i="3"/>
  <c r="D20" i="3"/>
  <c r="D21" i="3"/>
  <c r="D22" i="3"/>
  <c r="D23" i="3"/>
  <c r="D24" i="3"/>
  <c r="D25" i="3"/>
  <c r="C4" i="2"/>
  <c r="B4" i="2" s="1"/>
  <c r="C5" i="2"/>
  <c r="B5" i="2" s="1"/>
  <c r="D5" i="2"/>
  <c r="C6" i="2"/>
  <c r="B6" i="2" s="1"/>
  <c r="D6" i="2"/>
  <c r="C7" i="2"/>
  <c r="B7" i="2" s="1"/>
  <c r="D7" i="2"/>
  <c r="C8" i="2"/>
  <c r="B8" i="2" s="1"/>
  <c r="D8" i="2"/>
  <c r="C9" i="2"/>
  <c r="B9" i="2" s="1"/>
  <c r="D9" i="2"/>
  <c r="C10" i="2"/>
  <c r="B10" i="2" s="1"/>
  <c r="D10" i="2"/>
  <c r="C11" i="2"/>
  <c r="B11" i="2" s="1"/>
  <c r="D11" i="2"/>
  <c r="C12" i="2"/>
  <c r="B12" i="2" s="1"/>
  <c r="D12" i="2"/>
  <c r="E2" i="3" l="1"/>
  <c r="E12" i="3"/>
  <c r="E11" i="3"/>
  <c r="E10" i="3"/>
  <c r="E9" i="3"/>
  <c r="E8" i="3"/>
  <c r="E7" i="3"/>
  <c r="E6" i="3"/>
  <c r="E5" i="3"/>
  <c r="E4" i="3"/>
  <c r="C15" i="2"/>
  <c r="B15" i="2"/>
  <c r="C16" i="2"/>
  <c r="B16" i="2"/>
  <c r="D16" i="2"/>
  <c r="C17" i="2"/>
  <c r="B17" i="2"/>
  <c r="D17" i="2"/>
  <c r="C18" i="2"/>
  <c r="B18" i="2"/>
  <c r="D18" i="2"/>
  <c r="C19" i="2"/>
  <c r="B19" i="2"/>
  <c r="D19" i="2"/>
  <c r="C20" i="2"/>
  <c r="B20" i="2"/>
  <c r="D20" i="2"/>
  <c r="C21" i="2"/>
  <c r="B21" i="2"/>
  <c r="D21" i="2"/>
  <c r="C22" i="2"/>
  <c r="B22" i="2"/>
  <c r="D22" i="2"/>
  <c r="C23" i="2"/>
  <c r="B23" i="2"/>
  <c r="D23" i="2"/>
  <c r="C24" i="2"/>
  <c r="B24" i="2"/>
  <c r="D24" i="2"/>
  <c r="C25" i="2"/>
  <c r="B25" i="2"/>
  <c r="D25" i="2"/>
  <c r="E13" i="3"/>
  <c r="E25" i="3"/>
  <c r="E24" i="3"/>
  <c r="E23" i="3"/>
  <c r="E22" i="3"/>
  <c r="E21" i="3"/>
  <c r="E20" i="3"/>
  <c r="E19" i="3"/>
  <c r="E18" i="3"/>
  <c r="E17" i="3"/>
  <c r="E16" i="3"/>
  <c r="E15" i="3"/>
  <c r="I45" i="4"/>
  <c r="I55" i="4"/>
</calcChain>
</file>

<file path=xl/sharedStrings.xml><?xml version="1.0" encoding="utf-8"?>
<sst xmlns="http://schemas.openxmlformats.org/spreadsheetml/2006/main" count="195" uniqueCount="129">
  <si>
    <t>Gator AC</t>
  </si>
  <si>
    <t>Doug Alcock</t>
  </si>
  <si>
    <t>Christian Prince</t>
  </si>
  <si>
    <t>Best Six</t>
  </si>
  <si>
    <t>NSRRA</t>
  </si>
  <si>
    <t>Lee Davies</t>
  </si>
  <si>
    <t>Graham Williams</t>
  </si>
  <si>
    <t>James Tutton</t>
  </si>
  <si>
    <t>Chris Skellern</t>
  </si>
  <si>
    <t>Best Four</t>
  </si>
  <si>
    <t>Hazel Barlow</t>
  </si>
  <si>
    <t>Pete Chell</t>
  </si>
  <si>
    <t>James Simpson</t>
  </si>
  <si>
    <t>Heather Swift</t>
  </si>
  <si>
    <t>Carly Chawner</t>
  </si>
  <si>
    <t>Mandy Lewis</t>
  </si>
  <si>
    <t>Mens</t>
  </si>
  <si>
    <t>Team Name</t>
  </si>
  <si>
    <t>Points</t>
  </si>
  <si>
    <t>Gap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</si>
  <si>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</si>
  <si>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</si>
  <si>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</si>
  <si>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</si>
  <si>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</si>
  <si>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</si>
  <si>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</si>
  <si>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</si>
  <si>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</si>
  <si>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Ladies</t>
  </si>
  <si>
    <t>South Cheshire</t>
  </si>
  <si>
    <t>Stone MM</t>
  </si>
  <si>
    <t>Stafford Harriers</t>
  </si>
  <si>
    <t>Stoke FIT</t>
  </si>
  <si>
    <t>10)</t>
  </si>
  <si>
    <t>11)</t>
  </si>
  <si>
    <t>Trentham RC</t>
  </si>
  <si>
    <t>Silverdale RC</t>
  </si>
  <si>
    <t>Nantwich RC</t>
  </si>
  <si>
    <t>Newcastle (Staffs) AC</t>
  </si>
  <si>
    <t>Antonio Treglia</t>
  </si>
  <si>
    <t>Ian Hodkinson</t>
  </si>
  <si>
    <t>David Kivlin</t>
  </si>
  <si>
    <t>Clive Heathcock</t>
  </si>
  <si>
    <t>Ben Freeman</t>
  </si>
  <si>
    <t>Tom Young</t>
  </si>
  <si>
    <t>Ben Marshall</t>
  </si>
  <si>
    <t>Pat Buckingham</t>
  </si>
  <si>
    <t>Martin Cooper</t>
  </si>
  <si>
    <t>Rob Sillito</t>
  </si>
  <si>
    <t>Robert Mills</t>
  </si>
  <si>
    <t>Caroline Johnson</t>
  </si>
  <si>
    <t>Pat Bentley</t>
  </si>
  <si>
    <t>Sherrie Brereton</t>
  </si>
  <si>
    <t>Claire Kivlin</t>
  </si>
  <si>
    <t>Rebecca McCarthy</t>
  </si>
  <si>
    <t>David Hebb</t>
  </si>
  <si>
    <t>Alex Prince</t>
  </si>
  <si>
    <t>Steve Jones</t>
  </si>
  <si>
    <t>Michael Birtles</t>
  </si>
  <si>
    <t>Alison Condlyffe</t>
  </si>
  <si>
    <t>Chris Watson</t>
  </si>
  <si>
    <t>Carol Higgs</t>
  </si>
  <si>
    <t>Ben Bewley</t>
  </si>
  <si>
    <t>Darren Mottram</t>
  </si>
  <si>
    <t>Rob Ibbs</t>
  </si>
  <si>
    <t>Caitlin Taylor</t>
  </si>
  <si>
    <t>Darren Beach</t>
  </si>
  <si>
    <t>Matt Smith</t>
  </si>
  <si>
    <t>Paul Hancock</t>
  </si>
  <si>
    <t>Shaun Allen</t>
  </si>
  <si>
    <t>Anthony Brammer</t>
  </si>
  <si>
    <t>Charlie Cooke</t>
  </si>
  <si>
    <t>Mark Shallcross</t>
  </si>
  <si>
    <t>David Laxton</t>
  </si>
  <si>
    <t>Neil Regnauld</t>
  </si>
  <si>
    <t>Tom Felix</t>
  </si>
  <si>
    <t>David Tudor</t>
  </si>
  <si>
    <t>Sam Morgan</t>
  </si>
  <si>
    <t>Mick Coupland</t>
  </si>
  <si>
    <t>Grahame Cope</t>
  </si>
  <si>
    <t>Nathan Smith</t>
  </si>
  <si>
    <t>Ben Humphries</t>
  </si>
  <si>
    <t>Paul Williams</t>
  </si>
  <si>
    <t>Lee Matthews</t>
  </si>
  <si>
    <t>Richard Dunn</t>
  </si>
  <si>
    <t>Matthew Hilsdon</t>
  </si>
  <si>
    <t>John Scott</t>
  </si>
  <si>
    <t>Jacob Peart</t>
  </si>
  <si>
    <t>Juantxo Perry</t>
  </si>
  <si>
    <t>Alex Challinor</t>
  </si>
  <si>
    <t>Karl Marsh</t>
  </si>
  <si>
    <t>Lawrence Hoyle</t>
  </si>
  <si>
    <t>Bob Sissons</t>
  </si>
  <si>
    <t>Ellen Evans</t>
  </si>
  <si>
    <t>Kirsty Stephenson</t>
  </si>
  <si>
    <t>Hdelen Somers</t>
  </si>
  <si>
    <t>Michelle Fox</t>
  </si>
  <si>
    <t>Jane Steele</t>
  </si>
  <si>
    <t>Paula Anderson</t>
  </si>
  <si>
    <t>Sarah Aitkenhead</t>
  </si>
  <si>
    <t>Karen Murray</t>
  </si>
  <si>
    <t>Sara Gray</t>
  </si>
  <si>
    <t>Rachel Beach</t>
  </si>
  <si>
    <t>Maxine Hough</t>
  </si>
  <si>
    <t>Megan Matthews</t>
  </si>
  <si>
    <t>Alisha Gilbert</t>
  </si>
  <si>
    <t>Samantha Da Trindade</t>
  </si>
  <si>
    <t>Sarah Rhodes</t>
  </si>
  <si>
    <t>Caroline Morris</t>
  </si>
  <si>
    <t>Rosie Piggott</t>
  </si>
  <si>
    <t>Katie Harvey</t>
  </si>
  <si>
    <t>Ange Mortron</t>
  </si>
  <si>
    <t>Penny Simpson</t>
  </si>
  <si>
    <t>Louise Hancock</t>
  </si>
  <si>
    <t>Rebecca Ibbs</t>
  </si>
  <si>
    <t>Biddulph RC</t>
  </si>
  <si>
    <t>Sophie Gardner</t>
  </si>
  <si>
    <t>Abby Smith</t>
  </si>
  <si>
    <t>Samantha Wilkinson</t>
  </si>
  <si>
    <t>Emma Brydges</t>
  </si>
  <si>
    <t>Staffs Moorlands AC</t>
  </si>
  <si>
    <t>Rachel Clewlow</t>
  </si>
  <si>
    <t>Samantha Johnson</t>
  </si>
  <si>
    <t>Rachael Bourne</t>
  </si>
  <si>
    <t>Caroline Rees</t>
  </si>
  <si>
    <t>Team Tables up to and Including the Westbridge 5</t>
  </si>
  <si>
    <t>Tyler Hammersley</t>
  </si>
  <si>
    <t>Bethany Simpson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</si>
</sst>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5"/>
      <name val="Calibri"/>
      <family val="2"/>
    </font>
    <font>
      <b/>
      <sz val="11"/>
      <color theme="5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1" fillId="0" borderId="5" xfId="0" applyFont="1" applyBorder="1"/>
    <xf numFmtId="0" fontId="0" fillId="0" borderId="4" xfId="0" applyBorder="1"/>
    <xf numFmtId="0" fontId="0" fillId="0" borderId="0" xfId="0" applyBorder="1"/>
    <xf numFmtId="0" fontId="1" fillId="0" borderId="6" xfId="0" applyFont="1" applyBorder="1"/>
    <xf numFmtId="0" fontId="10" fillId="0" borderId="7" xfId="0" applyFont="1" applyBorder="1"/>
    <xf numFmtId="0" fontId="1" fillId="0" borderId="8" xfId="0" applyFont="1" applyBorder="1"/>
    <xf numFmtId="0" fontId="3" fillId="0" borderId="0" xfId="0" applyFont="1" applyBorder="1"/>
    <xf numFmtId="0" fontId="3" fillId="0" borderId="4" xfId="0" applyFont="1" applyBorder="1"/>
    <xf numFmtId="0" fontId="4" fillId="0" borderId="0" xfId="0" applyFont="1" applyBorder="1"/>
    <xf numFmtId="0" fontId="2" fillId="0" borderId="5" xfId="0" applyFont="1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5" fillId="0" borderId="6" xfId="0" applyFont="1" applyBorder="1"/>
    <xf numFmtId="0" fontId="11" fillId="0" borderId="7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12" fillId="0" borderId="4" xfId="0" applyFont="1" applyBorder="1"/>
    <xf numFmtId="0" fontId="12" fillId="0" borderId="0" xfId="0" applyFont="1" applyBorder="1"/>
    <xf numFmtId="0" fontId="1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2B52-5273-4229-9810-CE52FD8DA2C0}">
  <dimension ref="A1:L68"/>
  <sheetViews>
    <sheetView workbookViewId="0">
      <selection activeCell="O43" sqref="O43"/>
    </sheetView>
  </sheetViews>
  <sheetFormatPr defaultRowHeight="15" x14ac:dyDescent="0.25"/>
  <cols>
    <col min="1" max="1" width="19.140625" customWidth="1"/>
    <col min="2" max="2" width="3.42578125" customWidth="1"/>
    <col min="3" max="3" width="4.7109375" customWidth="1"/>
    <col min="4" max="4" width="19.28515625" customWidth="1"/>
    <col min="5" max="5" width="3.42578125" customWidth="1"/>
    <col min="6" max="6" width="4.7109375" customWidth="1"/>
    <col min="7" max="7" width="19.140625" customWidth="1"/>
    <col min="8" max="8" width="3.42578125" customWidth="1"/>
    <col min="9" max="9" width="4.7109375" customWidth="1"/>
    <col min="10" max="10" width="19.140625" customWidth="1"/>
    <col min="11" max="11" width="3.42578125" customWidth="1"/>
    <col min="12" max="12" width="4.7109375" customWidth="1"/>
  </cols>
  <sheetData>
    <row r="1" spans="1:12" x14ac:dyDescent="0.25">
      <c r="A1" s="22" t="s">
        <v>0</v>
      </c>
      <c r="B1" s="23"/>
      <c r="C1" s="24"/>
      <c r="D1" s="22" t="s">
        <v>39</v>
      </c>
      <c r="E1" s="23"/>
      <c r="F1" s="24"/>
      <c r="G1" s="22" t="s">
        <v>4</v>
      </c>
      <c r="H1" s="23"/>
      <c r="I1" s="24"/>
      <c r="J1" s="22" t="s">
        <v>37</v>
      </c>
      <c r="K1" s="23"/>
      <c r="L1" s="24"/>
    </row>
    <row r="2" spans="1:12" x14ac:dyDescent="0.25">
      <c r="A2" s="9" t="s">
        <v>47</v>
      </c>
      <c r="B2" s="10">
        <v>4</v>
      </c>
      <c r="C2" s="11">
        <v>194</v>
      </c>
      <c r="D2" s="9" t="s">
        <v>75</v>
      </c>
      <c r="E2" s="17">
        <v>5</v>
      </c>
      <c r="F2" s="11">
        <v>246</v>
      </c>
      <c r="G2" s="9" t="s">
        <v>58</v>
      </c>
      <c r="H2" s="10">
        <v>6</v>
      </c>
      <c r="I2" s="11">
        <v>294</v>
      </c>
      <c r="J2" s="9" t="s">
        <v>89</v>
      </c>
      <c r="K2" s="10">
        <v>6</v>
      </c>
      <c r="L2" s="11">
        <v>265</v>
      </c>
    </row>
    <row r="3" spans="1:12" x14ac:dyDescent="0.25">
      <c r="A3" s="9" t="s">
        <v>57</v>
      </c>
      <c r="B3" s="10">
        <v>4</v>
      </c>
      <c r="C3" s="11">
        <v>154</v>
      </c>
      <c r="D3" s="18" t="s">
        <v>74</v>
      </c>
      <c r="E3" s="10">
        <v>5</v>
      </c>
      <c r="F3" s="11">
        <v>244</v>
      </c>
      <c r="G3" s="9" t="s">
        <v>84</v>
      </c>
      <c r="H3" s="10">
        <v>5</v>
      </c>
      <c r="I3" s="11">
        <v>250</v>
      </c>
      <c r="J3" s="9" t="s">
        <v>92</v>
      </c>
      <c r="K3" s="10">
        <v>5</v>
      </c>
      <c r="L3" s="11">
        <v>242</v>
      </c>
    </row>
    <row r="4" spans="1:12" ht="15.75" x14ac:dyDescent="0.25">
      <c r="A4" s="9" t="s">
        <v>2</v>
      </c>
      <c r="B4" s="10">
        <v>3</v>
      </c>
      <c r="C4" s="11">
        <v>137</v>
      </c>
      <c r="D4" s="9" t="s">
        <v>65</v>
      </c>
      <c r="E4" s="10">
        <v>5</v>
      </c>
      <c r="F4" s="11">
        <v>203</v>
      </c>
      <c r="G4" s="9" t="s">
        <v>64</v>
      </c>
      <c r="H4" s="19">
        <v>5</v>
      </c>
      <c r="I4" s="11">
        <v>242</v>
      </c>
      <c r="J4" s="9" t="s">
        <v>91</v>
      </c>
      <c r="K4" s="10">
        <v>5</v>
      </c>
      <c r="L4" s="11">
        <v>218</v>
      </c>
    </row>
    <row r="5" spans="1:12" x14ac:dyDescent="0.25">
      <c r="A5" s="9" t="s">
        <v>81</v>
      </c>
      <c r="B5" s="10">
        <v>3</v>
      </c>
      <c r="C5" s="11">
        <v>112</v>
      </c>
      <c r="D5" s="9" t="s">
        <v>63</v>
      </c>
      <c r="E5" s="10">
        <v>4</v>
      </c>
      <c r="F5" s="11">
        <v>189</v>
      </c>
      <c r="G5" s="9" t="s">
        <v>83</v>
      </c>
      <c r="H5" s="10">
        <v>5</v>
      </c>
      <c r="I5" s="11">
        <v>238</v>
      </c>
      <c r="J5" s="9" t="s">
        <v>90</v>
      </c>
      <c r="K5" s="10">
        <v>6</v>
      </c>
      <c r="L5" s="11">
        <v>211</v>
      </c>
    </row>
    <row r="6" spans="1:12" x14ac:dyDescent="0.25">
      <c r="A6" s="9" t="s">
        <v>46</v>
      </c>
      <c r="B6" s="10">
        <v>2</v>
      </c>
      <c r="C6" s="11">
        <v>95</v>
      </c>
      <c r="D6" s="9" t="s">
        <v>45</v>
      </c>
      <c r="E6" s="10">
        <v>4</v>
      </c>
      <c r="F6" s="11">
        <v>182</v>
      </c>
      <c r="G6" s="9" t="s">
        <v>48</v>
      </c>
      <c r="H6" s="10">
        <v>5</v>
      </c>
      <c r="I6" s="11">
        <v>230</v>
      </c>
      <c r="J6" s="9" t="s">
        <v>127</v>
      </c>
      <c r="K6" s="10">
        <v>6</v>
      </c>
      <c r="L6" s="11">
        <v>201</v>
      </c>
    </row>
    <row r="7" spans="1:12" x14ac:dyDescent="0.25">
      <c r="A7" s="9" t="s">
        <v>82</v>
      </c>
      <c r="B7" s="10">
        <v>2</v>
      </c>
      <c r="C7" s="11">
        <v>79</v>
      </c>
      <c r="D7" s="9" t="s">
        <v>5</v>
      </c>
      <c r="E7" s="10">
        <v>4</v>
      </c>
      <c r="F7" s="11">
        <v>179</v>
      </c>
      <c r="G7" s="9" t="s">
        <v>85</v>
      </c>
      <c r="H7" s="10">
        <v>5</v>
      </c>
      <c r="I7" s="11">
        <v>222</v>
      </c>
      <c r="J7" s="9" t="s">
        <v>93</v>
      </c>
      <c r="K7" s="10">
        <v>4</v>
      </c>
      <c r="L7" s="11">
        <v>200</v>
      </c>
    </row>
    <row r="8" spans="1:12" x14ac:dyDescent="0.25">
      <c r="A8" s="9"/>
      <c r="B8" s="10"/>
      <c r="C8" s="11"/>
      <c r="D8" s="9"/>
      <c r="E8" s="10"/>
      <c r="F8" s="11"/>
      <c r="G8" s="9"/>
      <c r="H8" s="10"/>
      <c r="I8" s="11"/>
      <c r="J8" s="9"/>
      <c r="K8" s="10"/>
      <c r="L8" s="11"/>
    </row>
    <row r="9" spans="1:12" ht="15.75" x14ac:dyDescent="0.25">
      <c r="A9" s="12"/>
      <c r="B9" s="13"/>
      <c r="C9" s="11"/>
      <c r="D9" s="9"/>
      <c r="E9" s="10"/>
      <c r="F9" s="11"/>
      <c r="G9" s="9"/>
      <c r="H9" s="19"/>
      <c r="I9" s="11"/>
      <c r="J9" s="9"/>
      <c r="K9" s="10"/>
      <c r="L9" s="11"/>
    </row>
    <row r="10" spans="1:12" x14ac:dyDescent="0.25">
      <c r="A10" s="14" t="s">
        <v>3</v>
      </c>
      <c r="B10" s="15"/>
      <c r="C10" s="16">
        <f>SUM(C2:C9)</f>
        <v>771</v>
      </c>
      <c r="D10" s="14" t="s">
        <v>3</v>
      </c>
      <c r="E10" s="15"/>
      <c r="F10" s="16">
        <f>SUM(F2:F8)</f>
        <v>1243</v>
      </c>
      <c r="G10" s="14" t="s">
        <v>3</v>
      </c>
      <c r="H10" s="15"/>
      <c r="I10" s="16">
        <f>SUM(I2:I8)</f>
        <v>1476</v>
      </c>
      <c r="J10" s="14" t="s">
        <v>3</v>
      </c>
      <c r="K10" s="15"/>
      <c r="L10" s="16">
        <f>SUM(L2:L7)</f>
        <v>1337</v>
      </c>
    </row>
    <row r="12" spans="1:12" x14ac:dyDescent="0.25">
      <c r="A12" s="22" t="s">
        <v>32</v>
      </c>
      <c r="B12" s="23"/>
      <c r="C12" s="24"/>
      <c r="D12" s="22" t="s">
        <v>33</v>
      </c>
      <c r="E12" s="23"/>
      <c r="F12" s="24"/>
      <c r="G12" s="22" t="s">
        <v>31</v>
      </c>
      <c r="H12" s="23"/>
      <c r="I12" s="24"/>
      <c r="J12" s="22" t="s">
        <v>30</v>
      </c>
      <c r="K12" s="23"/>
      <c r="L12" s="24"/>
    </row>
    <row r="13" spans="1:12" x14ac:dyDescent="0.25">
      <c r="A13" s="9" t="s">
        <v>6</v>
      </c>
      <c r="B13" s="10">
        <v>4</v>
      </c>
      <c r="C13" s="11">
        <v>197</v>
      </c>
      <c r="D13" s="9" t="s">
        <v>88</v>
      </c>
      <c r="E13" s="10">
        <v>4</v>
      </c>
      <c r="F13" s="11">
        <v>140</v>
      </c>
      <c r="G13" s="9" t="s">
        <v>77</v>
      </c>
      <c r="H13" s="10">
        <v>5</v>
      </c>
      <c r="I13" s="11">
        <v>229</v>
      </c>
      <c r="J13" s="9" t="s">
        <v>67</v>
      </c>
      <c r="K13" s="10">
        <v>4</v>
      </c>
      <c r="L13" s="11">
        <v>186</v>
      </c>
    </row>
    <row r="14" spans="1:12" x14ac:dyDescent="0.25">
      <c r="A14" s="9" t="s">
        <v>86</v>
      </c>
      <c r="B14" s="10">
        <v>3</v>
      </c>
      <c r="C14" s="11">
        <v>149</v>
      </c>
      <c r="D14" s="9" t="s">
        <v>59</v>
      </c>
      <c r="E14" s="10">
        <v>3</v>
      </c>
      <c r="F14" s="11">
        <v>132</v>
      </c>
      <c r="G14" s="9" t="s">
        <v>76</v>
      </c>
      <c r="H14" s="10">
        <v>5</v>
      </c>
      <c r="I14" s="11">
        <v>219</v>
      </c>
      <c r="J14" s="9" t="s">
        <v>69</v>
      </c>
      <c r="K14" s="10">
        <v>3</v>
      </c>
      <c r="L14" s="11">
        <v>150</v>
      </c>
    </row>
    <row r="15" spans="1:12" x14ac:dyDescent="0.25">
      <c r="A15" s="9" t="s">
        <v>11</v>
      </c>
      <c r="B15" s="10">
        <v>3</v>
      </c>
      <c r="C15" s="11">
        <v>140</v>
      </c>
      <c r="D15" s="9" t="s">
        <v>49</v>
      </c>
      <c r="E15" s="10">
        <v>4</v>
      </c>
      <c r="F15" s="11">
        <v>88</v>
      </c>
      <c r="G15" s="9" t="s">
        <v>79</v>
      </c>
      <c r="H15" s="10">
        <v>4</v>
      </c>
      <c r="I15" s="11">
        <v>188</v>
      </c>
      <c r="J15" s="9" t="s">
        <v>68</v>
      </c>
      <c r="K15" s="10">
        <v>3</v>
      </c>
      <c r="L15" s="11">
        <v>137</v>
      </c>
    </row>
    <row r="16" spans="1:12" x14ac:dyDescent="0.25">
      <c r="A16" s="9" t="s">
        <v>41</v>
      </c>
      <c r="B16" s="10">
        <v>3</v>
      </c>
      <c r="C16" s="11">
        <v>138</v>
      </c>
      <c r="D16" s="9" t="s">
        <v>7</v>
      </c>
      <c r="E16" s="10">
        <v>2</v>
      </c>
      <c r="F16" s="11">
        <v>80</v>
      </c>
      <c r="G16" s="9" t="s">
        <v>56</v>
      </c>
      <c r="H16" s="10">
        <v>4</v>
      </c>
      <c r="I16" s="11">
        <v>187</v>
      </c>
      <c r="J16" s="9" t="s">
        <v>43</v>
      </c>
      <c r="K16" s="10">
        <v>2</v>
      </c>
      <c r="L16" s="11">
        <v>91</v>
      </c>
    </row>
    <row r="17" spans="1:12" x14ac:dyDescent="0.25">
      <c r="A17" s="9" t="s">
        <v>40</v>
      </c>
      <c r="B17" s="10">
        <v>3</v>
      </c>
      <c r="C17" s="11">
        <v>131</v>
      </c>
      <c r="D17" s="9" t="s">
        <v>12</v>
      </c>
      <c r="E17" s="10">
        <v>1</v>
      </c>
      <c r="F17" s="11">
        <v>42</v>
      </c>
      <c r="G17" s="9" t="s">
        <v>80</v>
      </c>
      <c r="H17" s="10">
        <v>4</v>
      </c>
      <c r="I17" s="11">
        <v>180</v>
      </c>
      <c r="J17" s="9" t="s">
        <v>44</v>
      </c>
      <c r="K17" s="10">
        <v>3</v>
      </c>
      <c r="L17" s="11">
        <v>86</v>
      </c>
    </row>
    <row r="18" spans="1:12" x14ac:dyDescent="0.25">
      <c r="A18" s="9" t="s">
        <v>87</v>
      </c>
      <c r="B18" s="10">
        <v>2</v>
      </c>
      <c r="C18" s="11">
        <v>95</v>
      </c>
      <c r="D18" s="9" t="s">
        <v>50</v>
      </c>
      <c r="E18" s="10">
        <v>1</v>
      </c>
      <c r="F18" s="11">
        <v>38</v>
      </c>
      <c r="G18" s="9" t="s">
        <v>78</v>
      </c>
      <c r="H18" s="10">
        <v>4</v>
      </c>
      <c r="I18" s="11">
        <v>165</v>
      </c>
      <c r="J18" s="9" t="s">
        <v>42</v>
      </c>
      <c r="K18" s="10">
        <v>2</v>
      </c>
      <c r="L18" s="11">
        <v>85</v>
      </c>
    </row>
    <row r="19" spans="1:12" x14ac:dyDescent="0.25">
      <c r="A19" s="9"/>
      <c r="B19" s="10"/>
      <c r="C19" s="11"/>
      <c r="D19" s="9"/>
      <c r="E19" s="10"/>
      <c r="F19" s="11"/>
      <c r="G19" s="9"/>
      <c r="H19" s="10"/>
      <c r="I19" s="11"/>
      <c r="J19" s="9"/>
      <c r="K19" s="10"/>
      <c r="L19" s="11"/>
    </row>
    <row r="20" spans="1:12" x14ac:dyDescent="0.25">
      <c r="A20" s="9"/>
      <c r="B20" s="10"/>
      <c r="C20" s="11"/>
      <c r="D20" s="9"/>
      <c r="E20" s="10"/>
      <c r="F20" s="11"/>
      <c r="G20" s="9"/>
      <c r="H20" s="10"/>
      <c r="I20" s="20"/>
      <c r="J20" s="12"/>
      <c r="K20" s="13"/>
      <c r="L20" s="21"/>
    </row>
    <row r="21" spans="1:12" x14ac:dyDescent="0.25">
      <c r="A21" s="14" t="s">
        <v>3</v>
      </c>
      <c r="B21" s="15"/>
      <c r="C21" s="16">
        <f>SUM(C13:C19)</f>
        <v>850</v>
      </c>
      <c r="D21" s="14" t="s">
        <v>3</v>
      </c>
      <c r="E21" s="15"/>
      <c r="F21" s="16">
        <f>SUM(F13:F19)</f>
        <v>520</v>
      </c>
      <c r="G21" s="14" t="s">
        <v>3</v>
      </c>
      <c r="H21" s="15"/>
      <c r="I21" s="16">
        <f>SUM(I13:I19)</f>
        <v>1168</v>
      </c>
      <c r="J21" s="14" t="s">
        <v>3</v>
      </c>
      <c r="K21" s="15"/>
      <c r="L21" s="16">
        <f>SUM(L13:L19)</f>
        <v>735</v>
      </c>
    </row>
    <row r="24" spans="1:12" x14ac:dyDescent="0.25">
      <c r="A24" s="22" t="s">
        <v>36</v>
      </c>
      <c r="B24" s="23"/>
      <c r="C24" s="24"/>
    </row>
    <row r="25" spans="1:12" x14ac:dyDescent="0.25">
      <c r="A25" s="9" t="s">
        <v>1</v>
      </c>
      <c r="B25" s="10">
        <v>4</v>
      </c>
      <c r="C25" s="11">
        <v>199</v>
      </c>
    </row>
    <row r="26" spans="1:12" x14ac:dyDescent="0.25">
      <c r="A26" s="9" t="s">
        <v>61</v>
      </c>
      <c r="B26" s="10">
        <v>5</v>
      </c>
      <c r="C26" s="11">
        <v>198</v>
      </c>
    </row>
    <row r="27" spans="1:12" x14ac:dyDescent="0.25">
      <c r="A27" s="9" t="s">
        <v>70</v>
      </c>
      <c r="B27" s="10">
        <v>3</v>
      </c>
      <c r="C27" s="11">
        <v>135</v>
      </c>
    </row>
    <row r="28" spans="1:12" x14ac:dyDescent="0.25">
      <c r="A28" s="9" t="s">
        <v>71</v>
      </c>
      <c r="B28" s="10">
        <v>5</v>
      </c>
      <c r="C28" s="11">
        <v>135</v>
      </c>
    </row>
    <row r="29" spans="1:12" x14ac:dyDescent="0.25">
      <c r="A29" s="9" t="s">
        <v>72</v>
      </c>
      <c r="B29" s="10">
        <v>3</v>
      </c>
      <c r="C29" s="11">
        <v>125</v>
      </c>
    </row>
    <row r="30" spans="1:12" x14ac:dyDescent="0.25">
      <c r="A30" s="9" t="s">
        <v>73</v>
      </c>
      <c r="B30" s="10">
        <v>3</v>
      </c>
      <c r="C30" s="11">
        <v>102</v>
      </c>
    </row>
    <row r="31" spans="1:12" x14ac:dyDescent="0.25">
      <c r="A31" s="9"/>
      <c r="B31" s="10"/>
      <c r="C31" s="11"/>
    </row>
    <row r="32" spans="1:12" x14ac:dyDescent="0.25">
      <c r="A32" s="9"/>
      <c r="B32" s="10"/>
      <c r="C32" s="11"/>
    </row>
    <row r="33" spans="1:12" x14ac:dyDescent="0.25">
      <c r="A33" s="14" t="s">
        <v>3</v>
      </c>
      <c r="B33" s="15"/>
      <c r="C33" s="16">
        <f>SUM(C25:C31)</f>
        <v>894</v>
      </c>
    </row>
    <row r="38" spans="1:12" x14ac:dyDescent="0.25">
      <c r="A38" s="22" t="s">
        <v>116</v>
      </c>
      <c r="B38" s="23"/>
      <c r="C38" s="24"/>
      <c r="D38" s="22" t="s">
        <v>38</v>
      </c>
      <c r="E38" s="23"/>
      <c r="F38" s="24"/>
      <c r="G38" s="29" t="s">
        <v>39</v>
      </c>
      <c r="H38" s="30"/>
      <c r="I38" s="31"/>
      <c r="J38" s="22" t="s">
        <v>4</v>
      </c>
      <c r="K38" s="23"/>
      <c r="L38" s="24"/>
    </row>
    <row r="39" spans="1:12" x14ac:dyDescent="0.25">
      <c r="A39" s="9" t="s">
        <v>119</v>
      </c>
      <c r="B39" s="13">
        <v>6</v>
      </c>
      <c r="C39" s="11">
        <v>262</v>
      </c>
      <c r="D39" s="9" t="s">
        <v>15</v>
      </c>
      <c r="E39" s="10">
        <v>4</v>
      </c>
      <c r="F39" s="11">
        <v>195</v>
      </c>
      <c r="G39" s="12" t="s">
        <v>115</v>
      </c>
      <c r="H39" s="10">
        <v>5</v>
      </c>
      <c r="I39" s="11">
        <v>227</v>
      </c>
      <c r="J39" s="34" t="s">
        <v>128</v>
      </c>
      <c r="K39" s="35">
        <v>5</v>
      </c>
      <c r="L39" s="36">
        <v>245</v>
      </c>
    </row>
    <row r="40" spans="1:12" x14ac:dyDescent="0.25">
      <c r="A40" s="9" t="s">
        <v>117</v>
      </c>
      <c r="B40" s="13">
        <v>4</v>
      </c>
      <c r="C40" s="11">
        <v>193</v>
      </c>
      <c r="D40" s="9" t="s">
        <v>51</v>
      </c>
      <c r="E40" s="10">
        <v>3</v>
      </c>
      <c r="F40" s="11">
        <v>124</v>
      </c>
      <c r="G40" s="12" t="s">
        <v>66</v>
      </c>
      <c r="H40" s="10">
        <v>4</v>
      </c>
      <c r="I40" s="11">
        <v>191</v>
      </c>
      <c r="J40" s="9" t="s">
        <v>109</v>
      </c>
      <c r="K40" s="10">
        <v>5</v>
      </c>
      <c r="L40" s="11">
        <v>222</v>
      </c>
    </row>
    <row r="41" spans="1:12" x14ac:dyDescent="0.25">
      <c r="A41" s="9" t="s">
        <v>118</v>
      </c>
      <c r="B41" s="13">
        <v>2</v>
      </c>
      <c r="C41" s="11">
        <v>87</v>
      </c>
      <c r="D41" s="12" t="s">
        <v>55</v>
      </c>
      <c r="E41" s="10">
        <v>2</v>
      </c>
      <c r="F41" s="11">
        <v>97</v>
      </c>
      <c r="G41" s="12" t="s">
        <v>60</v>
      </c>
      <c r="H41" s="10">
        <v>4</v>
      </c>
      <c r="I41" s="11">
        <v>190</v>
      </c>
      <c r="J41" s="9" t="s">
        <v>110</v>
      </c>
      <c r="K41" s="10">
        <v>3</v>
      </c>
      <c r="L41" s="11">
        <v>148</v>
      </c>
    </row>
    <row r="42" spans="1:12" x14ac:dyDescent="0.25">
      <c r="A42" s="9" t="s">
        <v>120</v>
      </c>
      <c r="B42" s="13">
        <v>1</v>
      </c>
      <c r="C42" s="11">
        <v>48</v>
      </c>
      <c r="D42" s="12" t="s">
        <v>113</v>
      </c>
      <c r="E42" s="13">
        <v>2</v>
      </c>
      <c r="F42" s="11">
        <v>89</v>
      </c>
      <c r="G42" s="12" t="s">
        <v>114</v>
      </c>
      <c r="H42" s="10">
        <v>4</v>
      </c>
      <c r="I42" s="11">
        <v>174</v>
      </c>
      <c r="J42" s="9" t="s">
        <v>108</v>
      </c>
      <c r="K42" s="10">
        <v>3</v>
      </c>
      <c r="L42" s="11">
        <v>137</v>
      </c>
    </row>
    <row r="43" spans="1:12" x14ac:dyDescent="0.25">
      <c r="A43" s="9"/>
      <c r="B43" s="13"/>
      <c r="C43" s="11"/>
      <c r="D43" s="12"/>
      <c r="E43" s="13"/>
      <c r="F43" s="21"/>
      <c r="G43" s="12"/>
      <c r="H43" s="10"/>
      <c r="I43" s="11"/>
      <c r="J43" s="12"/>
      <c r="K43" s="13"/>
      <c r="L43" s="21"/>
    </row>
    <row r="44" spans="1:12" x14ac:dyDescent="0.25">
      <c r="A44" s="25"/>
      <c r="B44" s="13"/>
      <c r="C44" s="21"/>
      <c r="D44" s="12"/>
      <c r="E44" s="13"/>
      <c r="F44" s="21"/>
      <c r="G44" s="32"/>
      <c r="H44" s="13"/>
      <c r="I44" s="33"/>
      <c r="J44" s="12"/>
      <c r="K44" s="13"/>
      <c r="L44" s="21"/>
    </row>
    <row r="45" spans="1:12" x14ac:dyDescent="0.25">
      <c r="A45" s="26" t="s">
        <v>9</v>
      </c>
      <c r="B45" s="27"/>
      <c r="C45" s="28">
        <f>SUM(C37:C43)</f>
        <v>590</v>
      </c>
      <c r="D45" s="14" t="s">
        <v>9</v>
      </c>
      <c r="E45" s="15"/>
      <c r="F45" s="16">
        <f>SUM(F39:F44)</f>
        <v>505</v>
      </c>
      <c r="G45" s="26" t="s">
        <v>9</v>
      </c>
      <c r="H45" s="27"/>
      <c r="I45" s="28">
        <f ca="1">SUM(I39:I45)</f>
        <v>782</v>
      </c>
      <c r="J45" s="14" t="s">
        <v>9</v>
      </c>
      <c r="K45" s="15"/>
      <c r="L45" s="16">
        <f>SUM(L39:L42)</f>
        <v>752</v>
      </c>
    </row>
    <row r="48" spans="1:12" x14ac:dyDescent="0.25">
      <c r="A48" s="29" t="s">
        <v>37</v>
      </c>
      <c r="B48" s="30"/>
      <c r="C48" s="31"/>
      <c r="D48" s="22" t="s">
        <v>32</v>
      </c>
      <c r="E48" s="23"/>
      <c r="F48" s="24"/>
      <c r="G48" s="22" t="s">
        <v>121</v>
      </c>
      <c r="H48" s="23"/>
      <c r="I48" s="24"/>
      <c r="J48" s="22" t="s">
        <v>33</v>
      </c>
      <c r="K48" s="23"/>
      <c r="L48" s="24"/>
    </row>
    <row r="49" spans="1:12" x14ac:dyDescent="0.25">
      <c r="A49" s="9" t="s">
        <v>106</v>
      </c>
      <c r="B49" s="10">
        <v>6</v>
      </c>
      <c r="C49" s="11">
        <v>288</v>
      </c>
      <c r="D49" s="9" t="s">
        <v>8</v>
      </c>
      <c r="E49" s="10">
        <v>6</v>
      </c>
      <c r="F49" s="11">
        <v>296</v>
      </c>
      <c r="G49" s="9" t="s">
        <v>122</v>
      </c>
      <c r="H49" s="10">
        <v>6</v>
      </c>
      <c r="I49" s="11">
        <v>291</v>
      </c>
      <c r="J49" s="9" t="s">
        <v>112</v>
      </c>
      <c r="K49" s="10">
        <v>6</v>
      </c>
      <c r="L49" s="11">
        <v>287</v>
      </c>
    </row>
    <row r="50" spans="1:12" x14ac:dyDescent="0.25">
      <c r="A50" s="9" t="s">
        <v>105</v>
      </c>
      <c r="B50" s="10">
        <v>6</v>
      </c>
      <c r="C50" s="11">
        <v>264</v>
      </c>
      <c r="D50" s="9" t="s">
        <v>101</v>
      </c>
      <c r="E50" s="10">
        <v>6</v>
      </c>
      <c r="F50" s="11">
        <v>274</v>
      </c>
      <c r="G50" s="9" t="s">
        <v>123</v>
      </c>
      <c r="H50" s="13">
        <v>2</v>
      </c>
      <c r="I50" s="33">
        <v>98</v>
      </c>
      <c r="J50" s="9" t="s">
        <v>13</v>
      </c>
      <c r="K50" s="10">
        <v>5</v>
      </c>
      <c r="L50" s="11">
        <v>210</v>
      </c>
    </row>
    <row r="51" spans="1:12" x14ac:dyDescent="0.25">
      <c r="A51" s="9" t="s">
        <v>10</v>
      </c>
      <c r="B51" s="10">
        <v>5</v>
      </c>
      <c r="C51" s="11">
        <v>217</v>
      </c>
      <c r="D51" s="9" t="s">
        <v>102</v>
      </c>
      <c r="E51" s="10">
        <v>4</v>
      </c>
      <c r="F51" s="11">
        <v>193</v>
      </c>
      <c r="G51" s="9" t="s">
        <v>124</v>
      </c>
      <c r="H51" s="10">
        <v>1</v>
      </c>
      <c r="I51" s="11">
        <v>50</v>
      </c>
      <c r="J51" s="9" t="s">
        <v>111</v>
      </c>
      <c r="K51" s="10">
        <v>2</v>
      </c>
      <c r="L51" s="11">
        <v>83</v>
      </c>
    </row>
    <row r="52" spans="1:12" x14ac:dyDescent="0.25">
      <c r="A52" s="18" t="s">
        <v>107</v>
      </c>
      <c r="B52" s="10">
        <v>4</v>
      </c>
      <c r="C52" s="11">
        <v>181</v>
      </c>
      <c r="D52" s="9" t="s">
        <v>100</v>
      </c>
      <c r="E52" s="10">
        <v>3</v>
      </c>
      <c r="F52" s="11">
        <v>125</v>
      </c>
      <c r="G52" s="9" t="s">
        <v>125</v>
      </c>
      <c r="H52" s="10">
        <v>1</v>
      </c>
      <c r="I52" s="11">
        <v>50</v>
      </c>
      <c r="J52" s="9" t="s">
        <v>14</v>
      </c>
      <c r="K52" s="10">
        <v>1</v>
      </c>
      <c r="L52" s="11">
        <v>47</v>
      </c>
    </row>
    <row r="53" spans="1:12" x14ac:dyDescent="0.25">
      <c r="A53" s="12"/>
      <c r="B53" s="13"/>
      <c r="C53" s="21"/>
      <c r="D53" s="9"/>
      <c r="E53" s="10"/>
      <c r="F53" s="11"/>
      <c r="G53" s="12"/>
      <c r="H53" s="13"/>
      <c r="I53" s="21"/>
      <c r="J53" s="9"/>
      <c r="K53" s="10"/>
      <c r="L53" s="11"/>
    </row>
    <row r="54" spans="1:12" x14ac:dyDescent="0.25">
      <c r="A54" s="12"/>
      <c r="B54" s="13"/>
      <c r="C54" s="21"/>
      <c r="D54" s="9"/>
      <c r="E54" s="10"/>
      <c r="F54" s="11"/>
      <c r="G54" s="12"/>
      <c r="H54" s="13"/>
      <c r="I54" s="33"/>
      <c r="J54" s="9"/>
      <c r="K54" s="10"/>
      <c r="L54" s="11"/>
    </row>
    <row r="55" spans="1:12" x14ac:dyDescent="0.25">
      <c r="A55" s="14" t="s">
        <v>9</v>
      </c>
      <c r="B55" s="15"/>
      <c r="C55" s="16">
        <f>SUM(C49:C52)</f>
        <v>950</v>
      </c>
      <c r="D55" s="14" t="s">
        <v>9</v>
      </c>
      <c r="E55" s="15"/>
      <c r="F55" s="16">
        <f>SUM(F49:F52)</f>
        <v>888</v>
      </c>
      <c r="G55" s="26" t="s">
        <v>9</v>
      </c>
      <c r="H55" s="27"/>
      <c r="I55" s="28">
        <f ca="1">SUM(I49:I55)</f>
        <v>489</v>
      </c>
      <c r="J55" s="14" t="s">
        <v>9</v>
      </c>
      <c r="K55" s="15"/>
      <c r="L55" s="16">
        <f>SUM(L49:L52)</f>
        <v>627</v>
      </c>
    </row>
    <row r="58" spans="1:12" x14ac:dyDescent="0.25">
      <c r="A58" s="22" t="s">
        <v>31</v>
      </c>
      <c r="B58" s="23"/>
      <c r="C58" s="24"/>
      <c r="D58" s="22" t="s">
        <v>30</v>
      </c>
      <c r="E58" s="23"/>
      <c r="F58" s="24"/>
      <c r="G58" s="22" t="s">
        <v>36</v>
      </c>
      <c r="H58" s="23"/>
      <c r="I58" s="24"/>
    </row>
    <row r="59" spans="1:12" x14ac:dyDescent="0.25">
      <c r="A59" s="9" t="s">
        <v>96</v>
      </c>
      <c r="B59" s="10">
        <v>6</v>
      </c>
      <c r="C59" s="11">
        <v>295</v>
      </c>
      <c r="D59" s="9" t="s">
        <v>103</v>
      </c>
      <c r="E59" s="10">
        <v>5</v>
      </c>
      <c r="F59" s="11">
        <v>231</v>
      </c>
      <c r="G59" s="9" t="s">
        <v>62</v>
      </c>
      <c r="H59" s="10">
        <v>4</v>
      </c>
      <c r="I59" s="11">
        <v>200</v>
      </c>
    </row>
    <row r="60" spans="1:12" x14ac:dyDescent="0.25">
      <c r="A60" s="9" t="s">
        <v>94</v>
      </c>
      <c r="B60" s="10">
        <v>4</v>
      </c>
      <c r="C60" s="11">
        <v>192</v>
      </c>
      <c r="D60" s="9" t="s">
        <v>104</v>
      </c>
      <c r="E60" s="10">
        <v>3</v>
      </c>
      <c r="F60" s="11">
        <v>139</v>
      </c>
      <c r="G60" s="9" t="s">
        <v>99</v>
      </c>
      <c r="H60" s="10">
        <v>4</v>
      </c>
      <c r="I60" s="11">
        <v>196</v>
      </c>
    </row>
    <row r="61" spans="1:12" x14ac:dyDescent="0.25">
      <c r="A61" s="9" t="s">
        <v>97</v>
      </c>
      <c r="B61" s="10">
        <v>3</v>
      </c>
      <c r="C61" s="11">
        <v>150</v>
      </c>
      <c r="D61" s="9" t="s">
        <v>53</v>
      </c>
      <c r="E61" s="10">
        <v>3</v>
      </c>
      <c r="F61" s="11">
        <v>138</v>
      </c>
      <c r="G61" s="9" t="s">
        <v>98</v>
      </c>
      <c r="H61" s="10">
        <v>4</v>
      </c>
      <c r="I61" s="11">
        <v>189</v>
      </c>
    </row>
    <row r="62" spans="1:12" x14ac:dyDescent="0.25">
      <c r="A62" s="9" t="s">
        <v>95</v>
      </c>
      <c r="B62" s="10">
        <v>3</v>
      </c>
      <c r="C62" s="11">
        <v>150</v>
      </c>
      <c r="D62" s="9" t="s">
        <v>54</v>
      </c>
      <c r="E62" s="10">
        <v>2</v>
      </c>
      <c r="F62" s="11">
        <v>96</v>
      </c>
      <c r="G62" s="9" t="s">
        <v>52</v>
      </c>
      <c r="H62" s="10">
        <v>3</v>
      </c>
      <c r="I62" s="11">
        <v>150</v>
      </c>
    </row>
    <row r="63" spans="1:12" x14ac:dyDescent="0.25">
      <c r="A63" s="9"/>
      <c r="B63" s="10"/>
      <c r="C63" s="11"/>
      <c r="D63" s="9"/>
      <c r="E63" s="10"/>
      <c r="F63" s="11"/>
      <c r="G63" s="9"/>
      <c r="H63" s="10"/>
      <c r="I63" s="11"/>
    </row>
    <row r="64" spans="1:12" x14ac:dyDescent="0.25">
      <c r="A64" s="9"/>
      <c r="B64" s="10"/>
      <c r="C64" s="11"/>
      <c r="D64" s="9"/>
      <c r="E64" s="10"/>
      <c r="F64" s="11"/>
      <c r="G64" s="9"/>
      <c r="H64" s="10"/>
      <c r="I64" s="11"/>
    </row>
    <row r="65" spans="1:9" x14ac:dyDescent="0.25">
      <c r="A65" s="14" t="s">
        <v>9</v>
      </c>
      <c r="B65" s="15"/>
      <c r="C65" s="16">
        <f>SUM(C59:C62)</f>
        <v>787</v>
      </c>
      <c r="D65" s="14" t="s">
        <v>9</v>
      </c>
      <c r="E65" s="15"/>
      <c r="F65" s="16">
        <f>SUM(F59:F62)</f>
        <v>604</v>
      </c>
      <c r="G65" s="14" t="s">
        <v>9</v>
      </c>
      <c r="H65" s="15"/>
      <c r="I65" s="16">
        <f>SUM(I59:I62)</f>
        <v>735</v>
      </c>
    </row>
    <row r="68" spans="1:9" x14ac:dyDescent="0.25">
      <c r="A68" s="1" t="s">
        <v>126</v>
      </c>
    </row>
  </sheetData>
  <mergeCells count="20">
    <mergeCell ref="G58:I58"/>
    <mergeCell ref="J48:L48"/>
    <mergeCell ref="A24:C24"/>
    <mergeCell ref="A38:C38"/>
    <mergeCell ref="D38:F38"/>
    <mergeCell ref="G38:I38"/>
    <mergeCell ref="J38:L38"/>
    <mergeCell ref="D48:F48"/>
    <mergeCell ref="G48:I48"/>
    <mergeCell ref="A48:C48"/>
    <mergeCell ref="A58:C58"/>
    <mergeCell ref="D58:F58"/>
    <mergeCell ref="A1:C1"/>
    <mergeCell ref="D1:F1"/>
    <mergeCell ref="G1:I1"/>
    <mergeCell ref="J1:L1"/>
    <mergeCell ref="A12:C12"/>
    <mergeCell ref="D12:F12"/>
    <mergeCell ref="G12:I12"/>
    <mergeCell ref="J12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DC27-05B2-4221-BEDD-8537CD0C9467}">
  <dimension ref="A3:D25"/>
  <sheetViews>
    <sheetView tabSelected="1" topLeftCell="A6" workbookViewId="0">
      <selection activeCell="K17" sqref="K17"/>
    </sheetView>
  </sheetViews>
  <sheetFormatPr defaultRowHeight="15" x14ac:dyDescent="0.25"/>
  <cols>
    <col min="2" max="2" width="22.140625" bestFit="1" customWidth="1"/>
  </cols>
  <sheetData>
    <row r="3" spans="1:4" x14ac:dyDescent="0.25">
      <c r="A3" s="2" t="s">
        <v>16</v>
      </c>
      <c r="B3" s="2" t="s">
        <v>17</v>
      </c>
      <c r="C3" s="2" t="s">
        <v>18</v>
      </c>
      <c r="D3" s="2" t="s">
        <v>19</v>
      </c>
    </row>
    <row r="4" spans="1:4" x14ac:dyDescent="0.25">
      <c r="A4" s="3" t="s">
        <v>20</v>
      </c>
      <c r="B4" s="3" t="str">
        <f>VLOOKUP($C4,Sheet3!$C$4:$D$12,2,FALSE)</f>
        <v>NSRRA</v>
      </c>
      <c r="C4" s="3">
        <f>LARGE((Sheet3!$C$4:$C$12),1)</f>
        <v>1476</v>
      </c>
      <c r="D4" s="4"/>
    </row>
    <row r="5" spans="1:4" x14ac:dyDescent="0.25">
      <c r="A5" s="3" t="s">
        <v>21</v>
      </c>
      <c r="B5" s="3" t="str">
        <f>VLOOKUP($C5,Sheet3!$C$4:$D$12,2,FALSE)</f>
        <v>Silverdale RC</v>
      </c>
      <c r="C5" s="3">
        <f>LARGE((Sheet3!$C$4:$C$12),2)</f>
        <v>1337</v>
      </c>
      <c r="D5" s="3">
        <f>C5-C4</f>
        <v>-139</v>
      </c>
    </row>
    <row r="6" spans="1:4" x14ac:dyDescent="0.25">
      <c r="A6" s="3" t="s">
        <v>22</v>
      </c>
      <c r="B6" s="3" t="str">
        <f>VLOOKUP($C6,Sheet3!$C$4:$D$12,2,FALSE)</f>
        <v>Newcastle (Staffs) AC</v>
      </c>
      <c r="C6" s="3">
        <f>LARGE((Sheet3!$C$4:$C$12),3)</f>
        <v>1243</v>
      </c>
      <c r="D6" s="3">
        <f>C6-C4</f>
        <v>-233</v>
      </c>
    </row>
    <row r="7" spans="1:4" x14ac:dyDescent="0.25">
      <c r="A7" s="3" t="s">
        <v>23</v>
      </c>
      <c r="B7" s="3" t="str">
        <f>VLOOKUP($C7,Sheet3!$C$4:$D$12,2,FALSE)</f>
        <v>Stone MM</v>
      </c>
      <c r="C7" s="3">
        <f>LARGE((Sheet3!$C$4:$C$12),4)</f>
        <v>1168</v>
      </c>
      <c r="D7" s="3">
        <f>C7-C4</f>
        <v>-308</v>
      </c>
    </row>
    <row r="8" spans="1:4" x14ac:dyDescent="0.25">
      <c r="A8" s="3" t="s">
        <v>24</v>
      </c>
      <c r="B8" s="3" t="str">
        <f>VLOOKUP($C8,Sheet3!$C$4:$D$12,2,FALSE)</f>
        <v>Trentham RC</v>
      </c>
      <c r="C8" s="3">
        <f>LARGE((Sheet3!$C$4:$C$12),5)</f>
        <v>894</v>
      </c>
      <c r="D8" s="3">
        <f>C8-C4</f>
        <v>-582</v>
      </c>
    </row>
    <row r="9" spans="1:4" x14ac:dyDescent="0.25">
      <c r="A9" s="3" t="s">
        <v>25</v>
      </c>
      <c r="B9" s="3" t="str">
        <f>VLOOKUP($C9,Sheet3!$C$4:$D$12,2,FALSE)</f>
        <v>Stafford Harriers</v>
      </c>
      <c r="C9" s="3">
        <f>LARGE((Sheet3!$C$4:$C$12),6)</f>
        <v>850</v>
      </c>
      <c r="D9" s="3">
        <f>C9-C4</f>
        <v>-626</v>
      </c>
    </row>
    <row r="10" spans="1:4" x14ac:dyDescent="0.25">
      <c r="A10" s="3" t="s">
        <v>26</v>
      </c>
      <c r="B10" s="3" t="str">
        <f>VLOOKUP($C10,Sheet3!$C$4:$D$12,2,FALSE)</f>
        <v>Gator AC</v>
      </c>
      <c r="C10" s="3">
        <f>LARGE((Sheet3!$C$4:$C$12),7)</f>
        <v>771</v>
      </c>
      <c r="D10" s="3">
        <f>C10-C4</f>
        <v>-705</v>
      </c>
    </row>
    <row r="11" spans="1:4" x14ac:dyDescent="0.25">
      <c r="A11" s="3" t="s">
        <v>27</v>
      </c>
      <c r="B11" s="3" t="str">
        <f>VLOOKUP($C11,Sheet3!$C$4:$D$12,2,FALSE)</f>
        <v>South Cheshire</v>
      </c>
      <c r="C11" s="3">
        <f>LARGE((Sheet3!$C$4:$C$12),8)</f>
        <v>735</v>
      </c>
      <c r="D11" s="3">
        <f>C11-C4</f>
        <v>-741</v>
      </c>
    </row>
    <row r="12" spans="1:4" x14ac:dyDescent="0.25">
      <c r="A12" s="3" t="s">
        <v>28</v>
      </c>
      <c r="B12" s="3" t="str">
        <f>VLOOKUP($C12,Sheet3!$C$4:$D$12,2,FALSE)</f>
        <v>Stoke FIT</v>
      </c>
      <c r="C12" s="3">
        <f>LARGE((Sheet3!$C$4:$C$12),9)</f>
        <v>520</v>
      </c>
      <c r="D12" s="3">
        <f>C12-C4</f>
        <v>-956</v>
      </c>
    </row>
    <row r="13" spans="1:4" x14ac:dyDescent="0.25">
      <c r="A13" s="4"/>
      <c r="B13" s="4"/>
      <c r="C13" s="4"/>
      <c r="D13" s="4"/>
    </row>
    <row r="14" spans="1:4" x14ac:dyDescent="0.25">
      <c r="A14" s="2" t="s">
        <v>29</v>
      </c>
      <c r="B14" s="2" t="s">
        <v>17</v>
      </c>
      <c r="C14" s="2" t="s">
        <v>18</v>
      </c>
      <c r="D14" s="2" t="s">
        <v>19</v>
      </c>
    </row>
    <row r="15" spans="1:4" x14ac:dyDescent="0.25">
      <c r="A15" s="3" t="s">
        <v>20</v>
      </c>
      <c r="B15" s="3" t="str">
        <f>VLOOKUP($C15,Sheet3!$C$15:$D$25,2,FALSE)</f>
        <v>Silverdale RC</v>
      </c>
      <c r="C15" s="3">
        <f>LARGE((Sheet3!$C$15:$C$25),1)</f>
        <v>950</v>
      </c>
      <c r="D15" s="4"/>
    </row>
    <row r="16" spans="1:4" x14ac:dyDescent="0.25">
      <c r="A16" s="3" t="s">
        <v>21</v>
      </c>
      <c r="B16" s="3" t="str">
        <f>VLOOKUP($C16,Sheet3!$C$15:$D$25,2,FALSE)</f>
        <v>Stafford Harriers</v>
      </c>
      <c r="C16" s="3">
        <f>LARGE((Sheet3!$C$15:$C$25),2)</f>
        <v>888</v>
      </c>
      <c r="D16" s="3">
        <f t="shared" ref="D16:D25" si="0">C16-$C$15</f>
        <v>-62</v>
      </c>
    </row>
    <row r="17" spans="1:4" x14ac:dyDescent="0.25">
      <c r="A17" s="3" t="s">
        <v>22</v>
      </c>
      <c r="B17" s="3" t="str">
        <f>VLOOKUP($C17,Sheet3!$C$15:$D$25,2,FALSE)</f>
        <v>Stone MM</v>
      </c>
      <c r="C17" s="3">
        <f>LARGE((Sheet3!$C$15:$C$25),3)</f>
        <v>787</v>
      </c>
      <c r="D17" s="3">
        <f t="shared" si="0"/>
        <v>-163</v>
      </c>
    </row>
    <row r="18" spans="1:4" x14ac:dyDescent="0.25">
      <c r="A18" s="3" t="s">
        <v>23</v>
      </c>
      <c r="B18" s="3" t="str">
        <f>VLOOKUP($C18,Sheet3!$C$15:$D$25,2,FALSE)</f>
        <v>Newcastle (Staffs) AC</v>
      </c>
      <c r="C18" s="3">
        <f>LARGE((Sheet3!$C$15:$C$25),4)</f>
        <v>782</v>
      </c>
      <c r="D18" s="3">
        <f t="shared" si="0"/>
        <v>-168</v>
      </c>
    </row>
    <row r="19" spans="1:4" x14ac:dyDescent="0.25">
      <c r="A19" s="3" t="s">
        <v>24</v>
      </c>
      <c r="B19" s="3" t="str">
        <f>VLOOKUP($C19,Sheet3!$C$15:$D$25,2,FALSE)</f>
        <v>NSRRA</v>
      </c>
      <c r="C19" s="3">
        <f>LARGE((Sheet3!$C$15:$C$25),5)</f>
        <v>752</v>
      </c>
      <c r="D19" s="3">
        <f t="shared" si="0"/>
        <v>-198</v>
      </c>
    </row>
    <row r="20" spans="1:4" x14ac:dyDescent="0.25">
      <c r="A20" s="3" t="s">
        <v>25</v>
      </c>
      <c r="B20" s="3" t="str">
        <f>VLOOKUP($C20,Sheet3!$C$15:$D$25,2,FALSE)</f>
        <v>Trentham RC</v>
      </c>
      <c r="C20" s="3">
        <f>LARGE((Sheet3!$C$15:$C$25),6)</f>
        <v>735</v>
      </c>
      <c r="D20" s="3">
        <f t="shared" si="0"/>
        <v>-215</v>
      </c>
    </row>
    <row r="21" spans="1:4" x14ac:dyDescent="0.25">
      <c r="A21" s="3" t="s">
        <v>26</v>
      </c>
      <c r="B21" s="3" t="str">
        <f>VLOOKUP($C21,Sheet3!$C$15:$D$25,2,FALSE)</f>
        <v>Stoke FIT</v>
      </c>
      <c r="C21" s="3">
        <f>LARGE((Sheet3!$C$15:$C$25),7)</f>
        <v>627</v>
      </c>
      <c r="D21" s="3">
        <f t="shared" si="0"/>
        <v>-323</v>
      </c>
    </row>
    <row r="22" spans="1:4" x14ac:dyDescent="0.25">
      <c r="A22" s="3" t="s">
        <v>27</v>
      </c>
      <c r="B22" s="3" t="str">
        <f>VLOOKUP($C22,Sheet3!$C$15:$D$25,2,FALSE)</f>
        <v>South Cheshire</v>
      </c>
      <c r="C22" s="3">
        <f>LARGE((Sheet3!$C$15:$C$25),8)</f>
        <v>604</v>
      </c>
      <c r="D22" s="3">
        <f t="shared" si="0"/>
        <v>-346</v>
      </c>
    </row>
    <row r="23" spans="1:4" x14ac:dyDescent="0.25">
      <c r="A23" s="7" t="s">
        <v>28</v>
      </c>
      <c r="B23" s="3" t="str">
        <f>VLOOKUP($C23,Sheet3!$C$15:$D$25,2,FALSE)</f>
        <v>Biddulph RC</v>
      </c>
      <c r="C23" s="3">
        <f>LARGE((Sheet3!$C$15:$C$25),9)</f>
        <v>590</v>
      </c>
      <c r="D23" s="3">
        <f t="shared" si="0"/>
        <v>-360</v>
      </c>
    </row>
    <row r="24" spans="1:4" x14ac:dyDescent="0.25">
      <c r="A24" s="3" t="s">
        <v>34</v>
      </c>
      <c r="B24" s="3" t="str">
        <f>VLOOKUP($C24,Sheet3!$C$15:$D$25,2,FALSE)</f>
        <v>Nantwich RC</v>
      </c>
      <c r="C24" s="3">
        <f>LARGE((Sheet3!$C$15:$C$25),10)</f>
        <v>505</v>
      </c>
      <c r="D24" s="3">
        <f t="shared" si="0"/>
        <v>-445</v>
      </c>
    </row>
    <row r="25" spans="1:4" x14ac:dyDescent="0.25">
      <c r="A25" s="3" t="s">
        <v>35</v>
      </c>
      <c r="B25" s="3" t="str">
        <f>VLOOKUP($C25,Sheet3!$C$15:$D$25,2,FALSE)</f>
        <v>Staffs Moorlands AC</v>
      </c>
      <c r="C25" s="3">
        <f>LARGE((Sheet3!$C$15:$C$25),11)</f>
        <v>489</v>
      </c>
      <c r="D25" s="3">
        <f t="shared" si="0"/>
        <v>-461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E1C3-8687-4018-BE13-DD9446F50D7D}">
  <dimension ref="A2:E26"/>
  <sheetViews>
    <sheetView workbookViewId="0">
      <selection activeCell="C22" sqref="C22"/>
    </sheetView>
  </sheetViews>
  <sheetFormatPr defaultRowHeight="15" x14ac:dyDescent="0.25"/>
  <cols>
    <col min="2" max="2" width="26.140625" bestFit="1" customWidth="1"/>
    <col min="4" max="4" width="26.140625" bestFit="1" customWidth="1"/>
  </cols>
  <sheetData>
    <row r="2" spans="1:5" x14ac:dyDescent="0.25">
      <c r="E2">
        <f>MAX(C4:C12)</f>
        <v>1476</v>
      </c>
    </row>
    <row r="3" spans="1:5" x14ac:dyDescent="0.25">
      <c r="A3" s="2" t="s">
        <v>16</v>
      </c>
      <c r="B3" s="2" t="s">
        <v>17</v>
      </c>
      <c r="C3" s="2" t="s">
        <v>18</v>
      </c>
      <c r="D3" s="2"/>
      <c r="E3" s="2" t="s">
        <v>19</v>
      </c>
    </row>
    <row r="4" spans="1:5" x14ac:dyDescent="0.25">
      <c r="A4" s="3" t="s">
        <v>20</v>
      </c>
      <c r="B4" s="3" t="str">
        <f>Sheet4!A1</f>
        <v>Gator AC</v>
      </c>
      <c r="C4" s="3">
        <f>Sheet4!C10</f>
        <v>771</v>
      </c>
      <c r="D4" s="3" t="str">
        <f>B4</f>
        <v>Gator AC</v>
      </c>
      <c r="E4" s="8">
        <f>$E$2-$C4</f>
        <v>705</v>
      </c>
    </row>
    <row r="5" spans="1:5" x14ac:dyDescent="0.25">
      <c r="A5" s="3" t="s">
        <v>21</v>
      </c>
      <c r="B5" s="3" t="str">
        <f>Sheet4!D1</f>
        <v>Newcastle (Staffs) AC</v>
      </c>
      <c r="C5" s="3">
        <f>Sheet4!F10</f>
        <v>1243</v>
      </c>
      <c r="D5" s="3" t="str">
        <f>B5</f>
        <v>Newcastle (Staffs) AC</v>
      </c>
      <c r="E5" s="8">
        <f t="shared" ref="E5:E12" si="0">$E$2-$C5</f>
        <v>233</v>
      </c>
    </row>
    <row r="6" spans="1:5" x14ac:dyDescent="0.25">
      <c r="A6" s="3" t="s">
        <v>22</v>
      </c>
      <c r="B6" s="3" t="str">
        <f>Sheet4!G1</f>
        <v>NSRRA</v>
      </c>
      <c r="C6" s="3">
        <f>Sheet4!I10</f>
        <v>1476</v>
      </c>
      <c r="D6" s="3" t="str">
        <f>B6</f>
        <v>NSRRA</v>
      </c>
      <c r="E6" s="8">
        <f t="shared" si="0"/>
        <v>0</v>
      </c>
    </row>
    <row r="7" spans="1:5" x14ac:dyDescent="0.25">
      <c r="A7" s="3" t="s">
        <v>23</v>
      </c>
      <c r="B7" s="3" t="str">
        <f>Sheet4!J1</f>
        <v>Silverdale RC</v>
      </c>
      <c r="C7" s="3">
        <f>Sheet4!L10</f>
        <v>1337</v>
      </c>
      <c r="D7" s="3" t="str">
        <f t="shared" ref="D7:D12" si="1">B7</f>
        <v>Silverdale RC</v>
      </c>
      <c r="E7" s="8">
        <f t="shared" si="0"/>
        <v>139</v>
      </c>
    </row>
    <row r="8" spans="1:5" x14ac:dyDescent="0.25">
      <c r="A8" s="3" t="s">
        <v>24</v>
      </c>
      <c r="B8" s="3" t="str">
        <f>Sheet4!A12</f>
        <v>Stafford Harriers</v>
      </c>
      <c r="C8" s="3">
        <f>Sheet4!C21</f>
        <v>850</v>
      </c>
      <c r="D8" s="3" t="str">
        <f t="shared" si="1"/>
        <v>Stafford Harriers</v>
      </c>
      <c r="E8" s="8">
        <f t="shared" si="0"/>
        <v>626</v>
      </c>
    </row>
    <row r="9" spans="1:5" x14ac:dyDescent="0.25">
      <c r="A9" s="3" t="s">
        <v>25</v>
      </c>
      <c r="B9" s="3" t="str">
        <f>Sheet4!D12</f>
        <v>Stoke FIT</v>
      </c>
      <c r="C9" s="3">
        <f>Sheet4!F21</f>
        <v>520</v>
      </c>
      <c r="D9" s="3" t="str">
        <f t="shared" si="1"/>
        <v>Stoke FIT</v>
      </c>
      <c r="E9" s="8">
        <f t="shared" si="0"/>
        <v>956</v>
      </c>
    </row>
    <row r="10" spans="1:5" x14ac:dyDescent="0.25">
      <c r="A10" s="3" t="s">
        <v>26</v>
      </c>
      <c r="B10" s="3" t="str">
        <f>Sheet4!G12</f>
        <v>Stone MM</v>
      </c>
      <c r="C10" s="3">
        <f>Sheet4!I21</f>
        <v>1168</v>
      </c>
      <c r="D10" s="3" t="str">
        <f t="shared" si="1"/>
        <v>Stone MM</v>
      </c>
      <c r="E10" s="8">
        <f t="shared" si="0"/>
        <v>308</v>
      </c>
    </row>
    <row r="11" spans="1:5" x14ac:dyDescent="0.25">
      <c r="A11" s="3" t="s">
        <v>27</v>
      </c>
      <c r="B11" s="3" t="str">
        <f>Sheet4!J12</f>
        <v>South Cheshire</v>
      </c>
      <c r="C11" s="3">
        <f>Sheet4!L21</f>
        <v>735</v>
      </c>
      <c r="D11" s="3" t="str">
        <f t="shared" si="1"/>
        <v>South Cheshire</v>
      </c>
      <c r="E11" s="8">
        <f t="shared" si="0"/>
        <v>741</v>
      </c>
    </row>
    <row r="12" spans="1:5" x14ac:dyDescent="0.25">
      <c r="A12" s="3" t="s">
        <v>28</v>
      </c>
      <c r="B12" s="3" t="str">
        <f>Sheet4!A24</f>
        <v>Trentham RC</v>
      </c>
      <c r="C12" s="3">
        <f>Sheet4!C33</f>
        <v>894</v>
      </c>
      <c r="D12" s="3" t="str">
        <f t="shared" si="1"/>
        <v>Trentham RC</v>
      </c>
      <c r="E12" s="8">
        <f t="shared" si="0"/>
        <v>582</v>
      </c>
    </row>
    <row r="13" spans="1:5" x14ac:dyDescent="0.25">
      <c r="A13" s="4"/>
      <c r="B13" s="4"/>
      <c r="C13" s="4"/>
      <c r="D13" s="4"/>
      <c r="E13" s="4">
        <f>MAX(C15:C25)</f>
        <v>950</v>
      </c>
    </row>
    <row r="14" spans="1:5" x14ac:dyDescent="0.25">
      <c r="A14" s="2" t="s">
        <v>29</v>
      </c>
      <c r="B14" s="2" t="s">
        <v>17</v>
      </c>
      <c r="C14" s="2" t="s">
        <v>18</v>
      </c>
      <c r="D14" s="2"/>
      <c r="E14" s="2" t="s">
        <v>19</v>
      </c>
    </row>
    <row r="15" spans="1:5" x14ac:dyDescent="0.25">
      <c r="A15" s="3" t="s">
        <v>20</v>
      </c>
      <c r="B15" s="3" t="str">
        <f>Sheet4!A38</f>
        <v>Biddulph RC</v>
      </c>
      <c r="C15" s="3">
        <f>Sheet4!C45</f>
        <v>590</v>
      </c>
      <c r="D15" s="3" t="str">
        <f>B15</f>
        <v>Biddulph RC</v>
      </c>
      <c r="E15" s="8">
        <f>$E$13-$C15</f>
        <v>360</v>
      </c>
    </row>
    <row r="16" spans="1:5" x14ac:dyDescent="0.25">
      <c r="A16" s="3" t="s">
        <v>21</v>
      </c>
      <c r="B16" s="3" t="str">
        <f>Sheet4!D38</f>
        <v>Nantwich RC</v>
      </c>
      <c r="C16" s="3">
        <f>Sheet4!F45</f>
        <v>505</v>
      </c>
      <c r="D16" s="3" t="str">
        <f>B16</f>
        <v>Nantwich RC</v>
      </c>
      <c r="E16" s="8">
        <f t="shared" ref="E16:E25" si="2">$E$13-$C16</f>
        <v>445</v>
      </c>
    </row>
    <row r="17" spans="1:5" x14ac:dyDescent="0.25">
      <c r="A17" s="3" t="s">
        <v>22</v>
      </c>
      <c r="B17" s="3" t="str">
        <f>Sheet4!G38</f>
        <v>Newcastle (Staffs) AC</v>
      </c>
      <c r="C17" s="3">
        <f>SUM(Sheet4!I39:I42)</f>
        <v>782</v>
      </c>
      <c r="D17" s="3" t="str">
        <f>B17</f>
        <v>Newcastle (Staffs) AC</v>
      </c>
      <c r="E17" s="8">
        <f t="shared" si="2"/>
        <v>168</v>
      </c>
    </row>
    <row r="18" spans="1:5" x14ac:dyDescent="0.25">
      <c r="A18" s="3" t="s">
        <v>23</v>
      </c>
      <c r="B18" s="3" t="str">
        <f>Sheet4!J38</f>
        <v>NSRRA</v>
      </c>
      <c r="C18" s="3">
        <f>Sheet4!L45</f>
        <v>752</v>
      </c>
      <c r="D18" s="3" t="str">
        <f t="shared" ref="D18:D24" si="3">B18</f>
        <v>NSRRA</v>
      </c>
      <c r="E18" s="8">
        <f t="shared" si="2"/>
        <v>198</v>
      </c>
    </row>
    <row r="19" spans="1:5" x14ac:dyDescent="0.25">
      <c r="A19" s="3" t="s">
        <v>24</v>
      </c>
      <c r="B19" s="3" t="str">
        <f>Sheet4!A48</f>
        <v>Silverdale RC</v>
      </c>
      <c r="C19" s="3">
        <f>Sheet4!C55</f>
        <v>950</v>
      </c>
      <c r="D19" s="3" t="str">
        <f t="shared" si="3"/>
        <v>Silverdale RC</v>
      </c>
      <c r="E19" s="8">
        <f t="shared" si="2"/>
        <v>0</v>
      </c>
    </row>
    <row r="20" spans="1:5" x14ac:dyDescent="0.25">
      <c r="A20" s="3" t="s">
        <v>25</v>
      </c>
      <c r="B20" s="3" t="str">
        <f>Sheet4!D48</f>
        <v>Stafford Harriers</v>
      </c>
      <c r="C20" s="3">
        <f>Sheet4!F55</f>
        <v>888</v>
      </c>
      <c r="D20" s="3" t="str">
        <f t="shared" si="3"/>
        <v>Stafford Harriers</v>
      </c>
      <c r="E20" s="8">
        <f t="shared" si="2"/>
        <v>62</v>
      </c>
    </row>
    <row r="21" spans="1:5" x14ac:dyDescent="0.25">
      <c r="A21" s="3" t="s">
        <v>26</v>
      </c>
      <c r="B21" s="3" t="str">
        <f>Sheet4!G48</f>
        <v>Staffs Moorlands AC</v>
      </c>
      <c r="C21" s="3">
        <f>SUM(Sheet4!I49:I52)</f>
        <v>489</v>
      </c>
      <c r="D21" s="3" t="str">
        <f t="shared" si="3"/>
        <v>Staffs Moorlands AC</v>
      </c>
      <c r="E21" s="8">
        <f t="shared" si="2"/>
        <v>461</v>
      </c>
    </row>
    <row r="22" spans="1:5" x14ac:dyDescent="0.25">
      <c r="A22" s="3" t="s">
        <v>27</v>
      </c>
      <c r="B22" s="3" t="str">
        <f>Sheet4!J48</f>
        <v>Stoke FIT</v>
      </c>
      <c r="C22" s="3">
        <f>Sheet4!L55</f>
        <v>627</v>
      </c>
      <c r="D22" s="3" t="str">
        <f t="shared" si="3"/>
        <v>Stoke FIT</v>
      </c>
      <c r="E22" s="8">
        <f t="shared" si="2"/>
        <v>323</v>
      </c>
    </row>
    <row r="23" spans="1:5" x14ac:dyDescent="0.25">
      <c r="A23" s="3" t="s">
        <v>28</v>
      </c>
      <c r="B23" s="3" t="str">
        <f>Sheet4!A58</f>
        <v>Stone MM</v>
      </c>
      <c r="C23" s="5">
        <f>Sheet4!C65</f>
        <v>787</v>
      </c>
      <c r="D23" s="3" t="str">
        <f t="shared" si="3"/>
        <v>Stone MM</v>
      </c>
      <c r="E23" s="8">
        <f t="shared" si="2"/>
        <v>163</v>
      </c>
    </row>
    <row r="24" spans="1:5" x14ac:dyDescent="0.25">
      <c r="A24" s="3" t="s">
        <v>34</v>
      </c>
      <c r="B24" s="3" t="str">
        <f>Sheet4!D58</f>
        <v>South Cheshire</v>
      </c>
      <c r="C24" s="5">
        <f>Sheet4!F65</f>
        <v>604</v>
      </c>
      <c r="D24" s="3" t="str">
        <f t="shared" si="3"/>
        <v>South Cheshire</v>
      </c>
      <c r="E24" s="8">
        <f t="shared" si="2"/>
        <v>346</v>
      </c>
    </row>
    <row r="25" spans="1:5" x14ac:dyDescent="0.25">
      <c r="A25" s="3" t="s">
        <v>35</v>
      </c>
      <c r="B25" s="3" t="str">
        <f>Sheet4!G58</f>
        <v>Trentham RC</v>
      </c>
      <c r="C25" s="5">
        <f>Sheet4!I65</f>
        <v>735</v>
      </c>
      <c r="D25" s="3" t="str">
        <f>B25</f>
        <v>Trentham RC</v>
      </c>
      <c r="E25" s="8">
        <f t="shared" si="2"/>
        <v>215</v>
      </c>
    </row>
    <row r="26" spans="1:5" x14ac:dyDescent="0.25">
      <c r="A26" s="6"/>
      <c r="B26" s="6"/>
      <c r="C26" s="6"/>
      <c r="D26" s="6"/>
      <c r="E2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Rushton</dc:creator>
  <cp:lastModifiedBy>Craig and Laura Carpenter</cp:lastModifiedBy>
  <dcterms:created xsi:type="dcterms:W3CDTF">2024-05-12T14:51:31Z</dcterms:created>
  <dcterms:modified xsi:type="dcterms:W3CDTF">2026-06-16T20:40:08Z</dcterms:modified>
</cp:coreProperties>
</file>